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M:\MARKETING - COMM\INTERNE\MARKETING OP\05 - OUTILS D'AIDE A LA VENTE\13 - CALCULETTES DE VALEUR DE RACHAT\ULP\Netlife labellisés\"/>
    </mc:Choice>
  </mc:AlternateContent>
  <xr:revisionPtr revIDLastSave="0" documentId="8_{9CE6DBB5-3AF8-4DD1-99DE-A032650DB21F}" xr6:coauthVersionLast="47" xr6:coauthVersionMax="47" xr10:uidLastSave="{00000000-0000-0000-0000-000000000000}"/>
  <bookViews>
    <workbookView xWindow="-110" yWindow="-110" windowWidth="19420" windowHeight="11500" xr2:uid="{00000000-000D-0000-FFFF-FFFF00000000}"/>
  </bookViews>
  <sheets>
    <sheet name="Hypothèses" sheetId="1" r:id="rId1"/>
    <sheet name="VdR" sheetId="2" state="hidden" r:id="rId2"/>
    <sheet name="Tableau VdR" sheetId="5" r:id="rId3"/>
  </sheets>
  <definedNames>
    <definedName name="_xlnm.Print_Area" localSheetId="2">'Tableau VdR'!$B$1:$J$34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 l="1"/>
  <c r="F16" i="5"/>
  <c r="H16" i="5"/>
  <c r="I16" i="5"/>
  <c r="C16" i="5"/>
  <c r="C6" i="2"/>
  <c r="D6" i="2" s="1"/>
  <c r="E6" i="2" s="1"/>
  <c r="F6" i="2" s="1"/>
  <c r="G6" i="2" s="1"/>
  <c r="H6" i="2" s="1"/>
  <c r="I6" i="2" s="1"/>
  <c r="J6" i="2" s="1"/>
  <c r="J16" i="5" s="1"/>
  <c r="G16" i="5" l="1"/>
  <c r="D16" i="5"/>
  <c r="B24" i="1"/>
  <c r="P10" i="5" s="1"/>
  <c r="C24" i="1"/>
  <c r="B16" i="1"/>
  <c r="C7" i="2" s="1"/>
  <c r="D11" i="1"/>
  <c r="C12" i="2" s="1"/>
  <c r="D12" i="2" s="1"/>
  <c r="C11" i="1"/>
  <c r="D7" i="2" l="1"/>
  <c r="C17" i="5"/>
  <c r="E12" i="2"/>
  <c r="P8" i="5"/>
  <c r="E7" i="2" l="1"/>
  <c r="D17" i="5"/>
  <c r="F12" i="2"/>
  <c r="C16" i="1"/>
  <c r="B17" i="1"/>
  <c r="C10" i="1"/>
  <c r="B15" i="1"/>
  <c r="C15" i="1" s="1"/>
  <c r="B20" i="1"/>
  <c r="F7" i="2" l="1"/>
  <c r="E17" i="5"/>
  <c r="G12" i="2"/>
  <c r="H12" i="2" s="1"/>
  <c r="I12" i="2" s="1"/>
  <c r="C17" i="1"/>
  <c r="B18" i="1"/>
  <c r="B23" i="1" s="1"/>
  <c r="C18" i="1"/>
  <c r="B6" i="5"/>
  <c r="G7" i="2" l="1"/>
  <c r="F17" i="5"/>
  <c r="J12" i="2"/>
  <c r="H7" i="2" l="1"/>
  <c r="G17" i="5"/>
  <c r="D12" i="1"/>
  <c r="D10" i="1"/>
  <c r="E8" i="2" l="1"/>
  <c r="E18" i="5" s="1"/>
  <c r="F8" i="2"/>
  <c r="F18" i="5" s="1"/>
  <c r="G8" i="2"/>
  <c r="G18" i="5" s="1"/>
  <c r="H8" i="2"/>
  <c r="H18" i="5" s="1"/>
  <c r="I8" i="2"/>
  <c r="I18" i="5" s="1"/>
  <c r="J8" i="2"/>
  <c r="J18" i="5" s="1"/>
  <c r="C8" i="2"/>
  <c r="C18" i="5" s="1"/>
  <c r="D8" i="2"/>
  <c r="D18" i="5" s="1"/>
  <c r="I7" i="2"/>
  <c r="H17" i="5"/>
  <c r="C12" i="1"/>
  <c r="C11" i="2"/>
  <c r="J7" i="2" l="1"/>
  <c r="J17" i="5" s="1"/>
  <c r="I17" i="5"/>
  <c r="D11" i="2"/>
  <c r="C13" i="2"/>
  <c r="C14" i="2" s="1"/>
  <c r="E11" i="2" l="1"/>
  <c r="D13" i="2"/>
  <c r="D14" i="2" s="1"/>
  <c r="F11" i="2" l="1"/>
  <c r="E13" i="2"/>
  <c r="E14" i="2" s="1"/>
  <c r="G11" i="2" l="1"/>
  <c r="F13" i="2"/>
  <c r="F14" i="2" s="1"/>
  <c r="H11" i="2" l="1"/>
  <c r="G13" i="2"/>
  <c r="G14" i="2" s="1"/>
  <c r="I11" i="2" l="1"/>
  <c r="H13" i="2"/>
  <c r="H14" i="2" s="1"/>
  <c r="J11" i="2" l="1"/>
  <c r="J13" i="2" s="1"/>
  <c r="J14" i="2" s="1"/>
  <c r="I13" i="2"/>
  <c r="I14" i="2" s="1"/>
</calcChain>
</file>

<file path=xl/sharedStrings.xml><?xml version="1.0" encoding="utf-8"?>
<sst xmlns="http://schemas.openxmlformats.org/spreadsheetml/2006/main" count="52" uniqueCount="50">
  <si>
    <t>Support pour renseigner les tableaux de Valeur de rachat sur les bulletins de souscription</t>
  </si>
  <si>
    <t>Du versement initial</t>
  </si>
  <si>
    <t>Tx FG</t>
  </si>
  <si>
    <t>Année</t>
  </si>
  <si>
    <t>Montant cumulé des versements bruts</t>
  </si>
  <si>
    <t>Montant cumulé des versements bruts sur le(s) fonds euros</t>
  </si>
  <si>
    <t>Valeur de rachat minimale personnalisée sur le(s) fonds euros</t>
  </si>
  <si>
    <t>Verification cohérence des montants</t>
  </si>
  <si>
    <t>Total</t>
  </si>
  <si>
    <t>Calcul détaillé de la valeur de rachat</t>
  </si>
  <si>
    <t>sur le Fonds Euro Général</t>
  </si>
  <si>
    <t>Taux de frais sur versement</t>
  </si>
  <si>
    <t>Nom :</t>
  </si>
  <si>
    <t>Prénom :</t>
  </si>
  <si>
    <t>Montant cumulé des versements bruts (1)</t>
  </si>
  <si>
    <t>Signature du souscripteur</t>
  </si>
  <si>
    <t xml:space="preserve">précédée de la mention "lu et approuvé" </t>
  </si>
  <si>
    <t>Spirica</t>
  </si>
  <si>
    <t>Vérifications</t>
  </si>
  <si>
    <t>Fait à : ………………………………………………………………….</t>
  </si>
  <si>
    <t>Le : ……………………………………………………………………….</t>
  </si>
  <si>
    <t>VALEURS DE RACHAT SUR LE(S) FONDS EN EUROS</t>
  </si>
  <si>
    <t>Version imprimable du tableau des valeurs de rachat</t>
  </si>
  <si>
    <t>(2) Le montant du versement initial affecté au(x) fonds en euros (montant versé (1) x part investie sur le(s) fonds en euros).</t>
  </si>
  <si>
    <t>(3) Le montant net investi sur le(s) fonds en euros (montant indiqué en (2) x (1 - taux de frais sur versement) x (1 - taux de frais de gestion sur le(s) fonds en euros)).</t>
  </si>
  <si>
    <t xml:space="preserve">Zone à remplir </t>
  </si>
  <si>
    <t>Montant total versé sur les fonds en €</t>
  </si>
  <si>
    <t>Montants bruts de frais sur versement</t>
  </si>
  <si>
    <t>Vérification montant total fonds €</t>
  </si>
  <si>
    <t>KO</t>
  </si>
  <si>
    <t>Garantie au terme Fonds Croissance en €</t>
  </si>
  <si>
    <t>Montant total du versement initial</t>
  </si>
  <si>
    <t>Répartition %</t>
  </si>
  <si>
    <t>Montant total versé sur le support Croissance ALT</t>
  </si>
  <si>
    <t>Du versement sur le support Croissance ALT</t>
  </si>
  <si>
    <t>Du versement sur le Fonds Euro Nouvelle Génération</t>
  </si>
  <si>
    <t>Du versement sur le Fonds Euro objectif Climat</t>
  </si>
  <si>
    <t>sur le Fonds Euro Objectif Climat</t>
  </si>
  <si>
    <t>Montants nets de frais de versement</t>
  </si>
  <si>
    <t>Valeur de rachat minimale personnalisée sur le(s) fonds en euros (3)</t>
  </si>
  <si>
    <t>Montant cumulé des versements bruts sur le(s) fonds en euros (2)</t>
  </si>
  <si>
    <t>Les valeurs de rachat minimales ci-dessous prennent en compte l'ensemble des frais connus et pouvant être établis à la souscription. Les prélèvements sociaux et fiscaux ne sont pas pris en compte.</t>
  </si>
  <si>
    <t xml:space="preserve">Avenant au bulletin de souscription </t>
  </si>
  <si>
    <t>Montant total versé sur les Unités de Compte (dont Gestion Pilotée et Gestion Pilotée Profilée)</t>
  </si>
  <si>
    <t xml:space="preserve">Cet avenant a pour objet d’annuler le tableau de valeurs de rachat sur le(s) Fonds en Euros présent dans votre bulletin de souscription et de le remplacer par le tableau présent ci-dessous. </t>
  </si>
  <si>
    <t>Les valeurs de rachat minimales personnalisées ci-dessus ne tiennent pas compte des éventuels prélèvements liés à la souscription de la garantie décès plancher lesquels ne sont pas plafonnés en euros. Si vous avez souscrit la garantie décès plancher optionnelle, il n’existe pas de valeur de rachat minimale exprimée en euros. Des simulations de valeur de rachat avec prise en compte de la garantie décès plancher optionnelle sont indiquées dans les Conditions Générales de votre contrat dans l’article « Tableau des valeurs de Rachat ».
Les valeurs de rachat minimales personnalisées ci-dessus ne prennent pas en compte les versements libres ultérieurs, arbitrages et rachats pouvant intervenir sur les 8 années. Les valeurs de rachat minimales personnalisées ci-dessus ne prennent pas en compte, dans le cadre d’un investissement sur un profil de gestion pilotée ou gestion pilotée profilée, la part du versement investie sur des supports en euros. Des simulations de valeurs de rachat dans le cadre de la gestion pilotée et de la gestion pilotée profilée sont indiquées dans les Conditions Générales de votre Contrat dans l’article « Tableau des valeurs de Rachat ».</t>
  </si>
  <si>
    <t>(1) Il s'agit du montant du versement initial. Ce montant correspond au total des versements bruts, effectués sur le contrat les huit premières années (connu à la signature du bulletin de souscription). Vous pourrez à tout moment effectuer des versements libres complémentaires selon les dispositions contractuelles</t>
  </si>
  <si>
    <t>Signature du co-souscripteur</t>
  </si>
  <si>
    <t>CALCUL DES VALEURS DE RACHAT - MAJ 2026</t>
  </si>
  <si>
    <t>SA au capital de 256 359 096 € Paris - Entreprise régie par le Code des Assurances - 487 739 963 RCS. Siège social : 16-18, boulevard de Vaugirard 75015 PARIS. Bureaux :  36-44 boulevard de Vaugirard 75015 PARIS. Adresse postale : 27 rue Maurice Flandin CS 73733 LYON CEDEX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</si>
</sst>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1"/>
      <name val="Arial"/>
      <family val="2"/>
    </font>
    <font>
      <b/>
      <sz val="11"/>
      <color rgb="FF000000"/>
      <name val="Arial"/>
      <family val="2"/>
    </font>
    <font>
      <sz val="10"/>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
      <sz val="11"/>
      <color theme="0"/>
      <name val="Calibri"/>
      <family val="2"/>
      <scheme val="minor"/>
    </font>
    <font>
      <b/>
      <sz val="10"/>
      <color rgb="FFFF0000"/>
      <name val="Calibri"/>
      <family val="2"/>
      <scheme val="minor"/>
    </font>
    <font>
      <b/>
      <sz val="9"/>
      <color rgb="FF000000"/>
      <name val="Calibri"/>
      <family val="2"/>
      <scheme val="minor"/>
    </font>
    <font>
      <sz val="9"/>
      <color rgb="FF000000"/>
      <name val="Calibri"/>
      <family val="2"/>
      <scheme val="minor"/>
    </font>
    <font>
      <b/>
      <sz val="16"/>
      <name val="Calibri"/>
      <family val="2"/>
      <scheme val="minor"/>
    </font>
    <font>
      <i/>
      <sz val="1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0" borderId="0" xfId="0" applyFont="1"/>
    <xf numFmtId="164" fontId="0" fillId="0" borderId="0" xfId="1" applyFont="1"/>
    <xf numFmtId="0" fontId="2" fillId="0" borderId="0" xfId="0" applyFont="1" applyAlignment="1">
      <alignment horizont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vertical="center"/>
    </xf>
    <xf numFmtId="0" fontId="0" fillId="3" borderId="7" xfId="0" applyFill="1" applyBorder="1" applyAlignment="1">
      <alignment vertical="center"/>
    </xf>
    <xf numFmtId="164" fontId="0" fillId="0" borderId="5" xfId="1" applyFont="1" applyBorder="1" applyAlignment="1">
      <alignment horizontal="right" vertical="center"/>
    </xf>
    <xf numFmtId="164" fontId="0" fillId="0" borderId="6" xfId="1" applyFont="1" applyBorder="1" applyAlignment="1">
      <alignment horizontal="right" vertical="center"/>
    </xf>
    <xf numFmtId="164" fontId="0" fillId="0" borderId="8" xfId="1" applyFont="1" applyBorder="1" applyAlignment="1">
      <alignment horizontal="right" vertical="center"/>
    </xf>
    <xf numFmtId="0" fontId="2" fillId="0" borderId="0" xfId="0" applyFont="1" applyAlignment="1">
      <alignment horizontal="center" vertical="center"/>
    </xf>
    <xf numFmtId="0" fontId="2" fillId="0" borderId="0" xfId="0" applyFont="1"/>
    <xf numFmtId="164" fontId="2" fillId="0" borderId="0" xfId="1" applyFont="1"/>
    <xf numFmtId="10" fontId="0" fillId="0" borderId="0" xfId="2" applyNumberFormat="1" applyFont="1" applyProtection="1"/>
    <xf numFmtId="0" fontId="0" fillId="0" borderId="0" xfId="0" applyProtection="1">
      <protection locked="0"/>
    </xf>
    <xf numFmtId="0" fontId="4" fillId="0" borderId="0" xfId="0" applyFont="1" applyAlignment="1">
      <alignment horizontal="left"/>
    </xf>
    <xf numFmtId="0" fontId="5" fillId="0" borderId="0" xfId="0" applyFont="1" applyAlignment="1">
      <alignment horizontal="left"/>
    </xf>
    <xf numFmtId="0" fontId="0" fillId="0" borderId="0" xfId="0" applyAlignment="1">
      <alignment wrapText="1"/>
    </xf>
    <xf numFmtId="0" fontId="7" fillId="0" borderId="0" xfId="0" applyFont="1"/>
    <xf numFmtId="0" fontId="7" fillId="0" borderId="11" xfId="0" applyFont="1" applyBorder="1"/>
    <xf numFmtId="0" fontId="7" fillId="0" borderId="12" xfId="0" applyFont="1" applyBorder="1"/>
    <xf numFmtId="0" fontId="7" fillId="0" borderId="14" xfId="0" applyFont="1" applyBorder="1"/>
    <xf numFmtId="0" fontId="7" fillId="0" borderId="13" xfId="0" applyFont="1" applyBorder="1"/>
    <xf numFmtId="0" fontId="7" fillId="0" borderId="15" xfId="0" applyFont="1" applyBorder="1"/>
    <xf numFmtId="0" fontId="7" fillId="0" borderId="16" xfId="0" applyFont="1" applyBorder="1"/>
    <xf numFmtId="0" fontId="7" fillId="0" borderId="17" xfId="0" applyFont="1" applyBorder="1"/>
    <xf numFmtId="0" fontId="8" fillId="0" borderId="10" xfId="0" applyFont="1" applyBorder="1"/>
    <xf numFmtId="0" fontId="9" fillId="0" borderId="13" xfId="0" applyFont="1" applyBorder="1"/>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165" fontId="10" fillId="0" borderId="5" xfId="1" applyNumberFormat="1" applyFont="1" applyBorder="1" applyAlignment="1">
      <alignment horizontal="right" vertical="center"/>
    </xf>
    <xf numFmtId="165" fontId="10" fillId="0" borderId="6" xfId="1" applyNumberFormat="1" applyFont="1" applyBorder="1" applyAlignment="1">
      <alignment horizontal="right" vertical="center"/>
    </xf>
    <xf numFmtId="165" fontId="10" fillId="0" borderId="8" xfId="1" applyNumberFormat="1" applyFont="1" applyBorder="1" applyAlignment="1">
      <alignment horizontal="right" vertical="center"/>
    </xf>
    <xf numFmtId="165" fontId="10" fillId="0" borderId="9" xfId="1" applyNumberFormat="1" applyFont="1" applyBorder="1" applyAlignment="1">
      <alignment horizontal="right" vertical="center"/>
    </xf>
    <xf numFmtId="164" fontId="0" fillId="0" borderId="0" xfId="1" applyFont="1" applyFill="1" applyProtection="1"/>
    <xf numFmtId="9" fontId="0" fillId="0" borderId="0" xfId="0" applyNumberFormat="1"/>
    <xf numFmtId="0" fontId="8" fillId="2" borderId="0" xfId="0" applyFont="1" applyFill="1" applyAlignment="1">
      <alignment horizontal="center"/>
    </xf>
    <xf numFmtId="0" fontId="0" fillId="0" borderId="0" xfId="0" applyAlignment="1">
      <alignment horizontal="center"/>
    </xf>
    <xf numFmtId="164" fontId="0" fillId="0" borderId="0" xfId="1" applyFont="1" applyFill="1" applyProtection="1">
      <protection locked="0"/>
    </xf>
    <xf numFmtId="0" fontId="11" fillId="0" borderId="0" xfId="0" applyFont="1"/>
    <xf numFmtId="10" fontId="0" fillId="0" borderId="0" xfId="2" applyNumberFormat="1" applyFont="1" applyFill="1" applyProtection="1"/>
    <xf numFmtId="44" fontId="2" fillId="0" borderId="0" xfId="0" applyNumberFormat="1" applyFont="1"/>
    <xf numFmtId="10" fontId="2" fillId="0" borderId="0" xfId="2" applyNumberFormat="1" applyFont="1" applyFill="1" applyAlignment="1">
      <alignment horizontal="center"/>
    </xf>
    <xf numFmtId="0" fontId="8" fillId="0" borderId="0" xfId="0" applyFont="1" applyAlignment="1">
      <alignment horizontal="center"/>
    </xf>
    <xf numFmtId="10" fontId="0" fillId="0" borderId="0" xfId="2" applyNumberFormat="1" applyFont="1" applyFill="1" applyProtection="1">
      <protection locked="0"/>
    </xf>
    <xf numFmtId="10" fontId="0" fillId="0" borderId="0" xfId="0" applyNumberFormat="1"/>
    <xf numFmtId="10" fontId="0" fillId="2" borderId="0" xfId="2" applyNumberFormat="1" applyFont="1" applyFill="1" applyProtection="1">
      <protection locked="0"/>
    </xf>
    <xf numFmtId="0" fontId="2" fillId="0" borderId="11" xfId="0" applyFont="1" applyBorder="1" applyAlignment="1">
      <alignment horizontal="center"/>
    </xf>
    <xf numFmtId="0" fontId="2" fillId="0" borderId="12" xfId="0" applyFont="1" applyBorder="1" applyAlignment="1">
      <alignment horizontal="center"/>
    </xf>
    <xf numFmtId="0" fontId="0" fillId="0" borderId="13" xfId="0" applyBorder="1"/>
    <xf numFmtId="164" fontId="0" fillId="2" borderId="0" xfId="1" applyFont="1" applyFill="1" applyBorder="1" applyProtection="1">
      <protection locked="0"/>
    </xf>
    <xf numFmtId="164" fontId="0" fillId="0" borderId="0" xfId="1" applyFont="1" applyFill="1" applyBorder="1" applyProtection="1"/>
    <xf numFmtId="0" fontId="0" fillId="0" borderId="14" xfId="0" applyBorder="1"/>
    <xf numFmtId="10" fontId="0" fillId="0" borderId="0" xfId="2" applyNumberFormat="1" applyFont="1" applyBorder="1" applyAlignment="1">
      <alignment horizontal="center"/>
    </xf>
    <xf numFmtId="10" fontId="0" fillId="2" borderId="14" xfId="2" applyNumberFormat="1" applyFont="1" applyFill="1" applyBorder="1" applyProtection="1">
      <protection locked="0"/>
    </xf>
    <xf numFmtId="0" fontId="0" fillId="0" borderId="15" xfId="0" applyBorder="1"/>
    <xf numFmtId="164" fontId="0" fillId="2" borderId="16" xfId="1" applyFont="1" applyFill="1" applyBorder="1" applyProtection="1">
      <protection locked="0"/>
    </xf>
    <xf numFmtId="10" fontId="0" fillId="0" borderId="16" xfId="2" applyNumberFormat="1" applyFont="1" applyBorder="1" applyAlignment="1">
      <alignment horizontal="center"/>
    </xf>
    <xf numFmtId="164" fontId="0" fillId="0" borderId="16" xfId="1" applyFont="1" applyFill="1" applyBorder="1" applyProtection="1"/>
    <xf numFmtId="10" fontId="0" fillId="0" borderId="17" xfId="2" applyNumberFormat="1" applyFont="1" applyBorder="1" applyProtection="1"/>
    <xf numFmtId="0" fontId="2" fillId="0" borderId="10" xfId="0" applyFont="1" applyBorder="1"/>
    <xf numFmtId="164" fontId="2" fillId="0" borderId="11" xfId="0" applyNumberFormat="1" applyFont="1" applyBorder="1"/>
    <xf numFmtId="9" fontId="2" fillId="0" borderId="12" xfId="2" applyFont="1" applyBorder="1" applyAlignment="1">
      <alignment horizontal="center"/>
    </xf>
    <xf numFmtId="10" fontId="1" fillId="0" borderId="14" xfId="2" applyNumberFormat="1" applyFont="1" applyBorder="1" applyAlignment="1">
      <alignment horizontal="center" vertical="center"/>
    </xf>
    <xf numFmtId="164" fontId="0" fillId="0" borderId="0" xfId="1" applyFont="1" applyFill="1" applyBorder="1"/>
    <xf numFmtId="10" fontId="1" fillId="0" borderId="17" xfId="2" applyNumberFormat="1" applyFont="1" applyBorder="1" applyAlignment="1">
      <alignment horizontal="center" vertical="center"/>
    </xf>
    <xf numFmtId="0" fontId="2" fillId="0" borderId="18" xfId="0" applyFont="1" applyBorder="1"/>
    <xf numFmtId="44" fontId="2" fillId="0" borderId="19" xfId="0" applyNumberFormat="1" applyFont="1" applyBorder="1"/>
    <xf numFmtId="0" fontId="13" fillId="0" borderId="0" xfId="0" applyFont="1"/>
    <xf numFmtId="0" fontId="10" fillId="0" borderId="0" xfId="0" applyFont="1"/>
    <xf numFmtId="0" fontId="15" fillId="0" borderId="0" xfId="0" applyFont="1"/>
    <xf numFmtId="0" fontId="6" fillId="0" borderId="0" xfId="0" applyFont="1" applyAlignment="1">
      <alignment horizontal="left"/>
    </xf>
    <xf numFmtId="0" fontId="6" fillId="0" borderId="0" xfId="0" applyFont="1" applyAlignment="1">
      <alignment wrapText="1"/>
    </xf>
    <xf numFmtId="0" fontId="6" fillId="0" borderId="0" xfId="0" applyFont="1"/>
    <xf numFmtId="0" fontId="2" fillId="0" borderId="10" xfId="0" applyFont="1" applyBorder="1" applyAlignment="1">
      <alignment horizontal="center"/>
    </xf>
    <xf numFmtId="0" fontId="2" fillId="0" borderId="11" xfId="0" applyFont="1" applyBorder="1" applyAlignment="1">
      <alignment horizontal="center"/>
    </xf>
    <xf numFmtId="0" fontId="14" fillId="0" borderId="0" xfId="0" applyFont="1" applyAlignment="1">
      <alignment horizontal="left" vertical="center" wrapText="1"/>
    </xf>
    <xf numFmtId="0" fontId="0" fillId="0" borderId="0" xfId="0" applyAlignment="1">
      <alignment horizontal="justify" vertical="top"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2" fillId="0" borderId="0" xfId="0" applyFont="1" applyAlignment="1">
      <alignment horizontal="justify" vertical="top"/>
    </xf>
    <xf numFmtId="0" fontId="3" fillId="4" borderId="0" xfId="0" applyFont="1" applyFill="1" applyAlignment="1" applyProtection="1">
      <alignment horizontal="center"/>
      <protection locked="0"/>
    </xf>
    <xf numFmtId="0" fontId="12" fillId="0" borderId="0" xfId="0" applyFont="1" applyAlignment="1">
      <alignment horizontal="center"/>
    </xf>
    <xf numFmtId="0" fontId="16" fillId="0" borderId="0" xfId="0" applyFont="1" applyAlignment="1">
      <alignment horizontal="left" vertical="center" wrapText="1"/>
    </xf>
    <xf numFmtId="0" fontId="6" fillId="0" borderId="0" xfId="0" applyFont="1" applyAlignment="1">
      <alignment horizontal="left" wrapText="1"/>
    </xf>
    <xf numFmtId="0" fontId="14" fillId="0" borderId="0" xfId="0" applyFont="1" applyAlignment="1">
      <alignment horizontal="left" wrapText="1"/>
    </xf>
  </cellXfs>
  <cellStyles count="3">
    <cellStyle name="Milliers" xfId="1" builtinId="3"/>
    <cellStyle name="Normal" xfId="0" builtinId="0"/>
    <cellStyle name="Pourcentage" xfId="2" builtinId="5"/>
  </cellStyles>
  <dxfs count="12">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19050</xdr:colOff>
      <xdr:row>14</xdr:row>
      <xdr:rowOff>28575</xdr:rowOff>
    </xdr:from>
    <xdr:to>
      <xdr:col>5</xdr:col>
      <xdr:colOff>895349</xdr:colOff>
      <xdr:row>17</xdr:row>
      <xdr:rowOff>28575</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6962775" y="2552700"/>
          <a:ext cx="3257549" cy="571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t>Pour consulter et imprimer le résultat</a:t>
          </a:r>
          <a:r>
            <a:rPr lang="fr-FR" sz="1100" b="1" baseline="0"/>
            <a:t> du calcul, merci de sélectionner le 2ème onglet "Tableau VdR"</a:t>
          </a:r>
          <a:endParaRPr lang="fr-FR" sz="1100" b="1"/>
        </a:p>
      </xdr:txBody>
    </xdr:sp>
    <xdr:clientData/>
  </xdr:twoCellAnchor>
  <xdr:twoCellAnchor>
    <xdr:from>
      <xdr:col>3</xdr:col>
      <xdr:colOff>28575</xdr:colOff>
      <xdr:row>17</xdr:row>
      <xdr:rowOff>95250</xdr:rowOff>
    </xdr:from>
    <xdr:to>
      <xdr:col>5</xdr:col>
      <xdr:colOff>895350</xdr:colOff>
      <xdr:row>20</xdr:row>
      <xdr:rowOff>95250</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972300" y="3190875"/>
          <a:ext cx="3971925" cy="5715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Pour consulter les</a:t>
          </a:r>
          <a:r>
            <a:rPr lang="fr-FR" sz="1100" b="1" baseline="0">
              <a:solidFill>
                <a:schemeClr val="bg1"/>
              </a:solidFill>
            </a:rPr>
            <a:t> règles d'investissement, veuillez vous référer à la grille en vigueur</a:t>
          </a:r>
          <a:endParaRPr lang="fr-FR"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728547</xdr:colOff>
      <xdr:row>1</xdr:row>
      <xdr:rowOff>21650</xdr:rowOff>
    </xdr:from>
    <xdr:to>
      <xdr:col>5</xdr:col>
      <xdr:colOff>590550</xdr:colOff>
      <xdr:row>5</xdr:row>
      <xdr:rowOff>111391</xdr:rowOff>
    </xdr:to>
    <xdr:pic>
      <xdr:nvPicPr>
        <xdr:cNvPr id="3" name="Image 2" descr="SPIRICA_RVB_fd_blanc_72dpi.png">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srcRect r="-6455" b="-20549"/>
        <a:stretch/>
      </xdr:blipFill>
      <xdr:spPr>
        <a:xfrm>
          <a:off x="3738447" y="259775"/>
          <a:ext cx="1405053" cy="8517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F27"/>
  <sheetViews>
    <sheetView tabSelected="1" workbookViewId="0">
      <selection activeCell="E10" activeCellId="2" sqref="B6 B9:B12 E10:E11"/>
    </sheetView>
  </sheetViews>
  <sheetFormatPr baseColWidth="10" defaultRowHeight="14.5" x14ac:dyDescent="0.35"/>
  <cols>
    <col min="1" max="1" width="87" bestFit="1" customWidth="1"/>
    <col min="2" max="3" width="27.453125" customWidth="1"/>
    <col min="4" max="4" width="34.1796875" bestFit="1" customWidth="1"/>
    <col min="5" max="5" width="22.26953125" customWidth="1"/>
    <col min="6" max="6" width="14" customWidth="1"/>
  </cols>
  <sheetData>
    <row r="1" spans="1:6" ht="18.5" x14ac:dyDescent="0.45">
      <c r="A1" s="1" t="s">
        <v>48</v>
      </c>
    </row>
    <row r="2" spans="1:6" x14ac:dyDescent="0.35">
      <c r="A2" t="s">
        <v>0</v>
      </c>
    </row>
    <row r="4" spans="1:6" x14ac:dyDescent="0.35">
      <c r="B4" s="38" t="s">
        <v>25</v>
      </c>
      <c r="C4" s="45"/>
    </row>
    <row r="6" spans="1:6" x14ac:dyDescent="0.35">
      <c r="A6" t="s">
        <v>11</v>
      </c>
      <c r="B6" s="48">
        <v>0</v>
      </c>
      <c r="C6" s="46"/>
    </row>
    <row r="7" spans="1:6" x14ac:dyDescent="0.35">
      <c r="B7" s="16"/>
      <c r="C7" s="16"/>
    </row>
    <row r="8" spans="1:6" x14ac:dyDescent="0.35">
      <c r="A8" s="76" t="s">
        <v>27</v>
      </c>
      <c r="B8" s="77"/>
      <c r="C8" s="49" t="s">
        <v>32</v>
      </c>
      <c r="D8" s="49" t="s">
        <v>38</v>
      </c>
      <c r="E8" s="50" t="s">
        <v>2</v>
      </c>
      <c r="F8" s="3"/>
    </row>
    <row r="9" spans="1:6" x14ac:dyDescent="0.35">
      <c r="A9" s="51" t="s">
        <v>1</v>
      </c>
      <c r="B9" s="52">
        <v>40000</v>
      </c>
      <c r="D9" s="53"/>
      <c r="E9" s="54"/>
    </row>
    <row r="10" spans="1:6" x14ac:dyDescent="0.35">
      <c r="A10" s="51" t="s">
        <v>35</v>
      </c>
      <c r="B10" s="52">
        <v>20000</v>
      </c>
      <c r="C10" s="55">
        <f>B10/B9</f>
        <v>0.5</v>
      </c>
      <c r="D10" s="53">
        <f>B10*(1-B$6)</f>
        <v>20000</v>
      </c>
      <c r="E10" s="56">
        <v>0.02</v>
      </c>
      <c r="F10" s="39"/>
    </row>
    <row r="11" spans="1:6" x14ac:dyDescent="0.35">
      <c r="A11" s="51" t="s">
        <v>36</v>
      </c>
      <c r="B11" s="52">
        <v>10000</v>
      </c>
      <c r="C11" s="55">
        <f>B11/B9</f>
        <v>0.25</v>
      </c>
      <c r="D11" s="53">
        <f>$B$11*(1-$B$6)</f>
        <v>10000</v>
      </c>
      <c r="E11" s="56">
        <v>0.02</v>
      </c>
      <c r="F11" s="39"/>
    </row>
    <row r="12" spans="1:6" x14ac:dyDescent="0.35">
      <c r="A12" s="57" t="s">
        <v>34</v>
      </c>
      <c r="B12" s="58">
        <v>10000</v>
      </c>
      <c r="C12" s="59">
        <f>D12/B9</f>
        <v>0.25</v>
      </c>
      <c r="D12" s="60">
        <f>B12*(1-B$6)</f>
        <v>10000</v>
      </c>
      <c r="E12" s="61">
        <v>0.01</v>
      </c>
      <c r="F12" s="37"/>
    </row>
    <row r="13" spans="1:6" x14ac:dyDescent="0.35">
      <c r="B13" s="40"/>
      <c r="D13" s="36"/>
      <c r="E13" s="42"/>
      <c r="F13" s="39"/>
    </row>
    <row r="14" spans="1:6" x14ac:dyDescent="0.35">
      <c r="B14" s="40"/>
      <c r="C14" s="44"/>
      <c r="D14" s="36"/>
      <c r="E14" s="42"/>
      <c r="F14" s="39"/>
    </row>
    <row r="15" spans="1:6" x14ac:dyDescent="0.35">
      <c r="A15" s="62" t="s">
        <v>31</v>
      </c>
      <c r="B15" s="63">
        <f>B9</f>
        <v>40000</v>
      </c>
      <c r="C15" s="64">
        <f>$B$15/$B$9</f>
        <v>1</v>
      </c>
      <c r="D15" s="44"/>
      <c r="E15" s="15"/>
      <c r="F15" s="39"/>
    </row>
    <row r="16" spans="1:6" x14ac:dyDescent="0.35">
      <c r="A16" s="51" t="s">
        <v>26</v>
      </c>
      <c r="B16" s="53">
        <f>B10+B11</f>
        <v>30000</v>
      </c>
      <c r="C16" s="65">
        <f>$B$16/$B$9</f>
        <v>0.75</v>
      </c>
      <c r="D16" s="36"/>
      <c r="E16" s="15"/>
      <c r="F16" s="39"/>
    </row>
    <row r="17" spans="1:6" x14ac:dyDescent="0.35">
      <c r="A17" s="51" t="s">
        <v>33</v>
      </c>
      <c r="B17" s="66">
        <f>B12</f>
        <v>10000</v>
      </c>
      <c r="C17" s="65">
        <f>$B$17/$B$9</f>
        <v>0.25</v>
      </c>
      <c r="D17" s="36"/>
      <c r="E17" s="15"/>
      <c r="F17" s="39"/>
    </row>
    <row r="18" spans="1:6" x14ac:dyDescent="0.35">
      <c r="A18" s="57" t="s">
        <v>43</v>
      </c>
      <c r="B18" s="60">
        <f>B9-B16-B17</f>
        <v>0</v>
      </c>
      <c r="C18" s="67">
        <f>$B$18/$B$9</f>
        <v>0</v>
      </c>
      <c r="D18" s="36"/>
      <c r="E18" s="15"/>
      <c r="F18" s="39"/>
    </row>
    <row r="20" spans="1:6" x14ac:dyDescent="0.35">
      <c r="A20" s="68" t="s">
        <v>30</v>
      </c>
      <c r="B20" s="69">
        <f>(B12-(B12*B6))*0.8</f>
        <v>8000</v>
      </c>
      <c r="C20" s="43"/>
      <c r="D20" s="3"/>
    </row>
    <row r="22" spans="1:6" ht="14.25" customHeight="1" x14ac:dyDescent="0.35"/>
    <row r="23" spans="1:6" x14ac:dyDescent="0.35">
      <c r="A23" t="s">
        <v>7</v>
      </c>
      <c r="B23" s="3" t="str">
        <f>IF(SUM(B16:B18)=B9,"OK","KO")</f>
        <v>OK</v>
      </c>
      <c r="D23" s="3"/>
    </row>
    <row r="24" spans="1:6" x14ac:dyDescent="0.35">
      <c r="A24" s="19" t="s">
        <v>28</v>
      </c>
      <c r="B24" s="3" t="str">
        <f>IF(($B$10+$B$11)&lt;=5000000,"OK","KO")</f>
        <v>OK</v>
      </c>
      <c r="C24" t="str">
        <f>IF(($B$10+$B$11)&lt;=5000000,"","Le montant total versé sur le fonds en euros ne peut pas dépasser 5 millions d'euros")</f>
        <v/>
      </c>
    </row>
    <row r="25" spans="1:6" s="19" customFormat="1" x14ac:dyDescent="0.35"/>
    <row r="26" spans="1:6" s="19" customFormat="1" x14ac:dyDescent="0.35"/>
    <row r="27" spans="1:6" s="19" customFormat="1" x14ac:dyDescent="0.35"/>
  </sheetData>
  <sheetProtection algorithmName="SHA-512" hashValue="0ytWui7UaBg3MF7J8kV7YpABl3uMbKLUmVAa6vrBSlnDYck4K4rajcdupNm0mw8dCev+j3Fj8ApC9V7d0gTdXw==" saltValue="OiUUeWsxIHPLgZz+nHv4Sw==" spinCount="100000" sheet="1" formatCells="0" formatColumns="0" formatRows="0" insertColumns="0" insertRows="0" insertHyperlinks="0" deleteColumns="0" deleteRows="0" selectLockedCells="1"/>
  <mergeCells count="1">
    <mergeCell ref="A8:B8"/>
  </mergeCells>
  <conditionalFormatting sqref="B23 D23">
    <cfRule type="containsText" dxfId="11" priority="12" operator="containsText" text="KO">
      <formula>NOT(ISERROR(SEARCH("KO",B23)))</formula>
    </cfRule>
    <cfRule type="containsText" dxfId="10" priority="13" operator="containsText" text="OK">
      <formula>NOT(ISERROR(SEARCH("OK",B23)))</formula>
    </cfRule>
  </conditionalFormatting>
  <conditionalFormatting sqref="B24">
    <cfRule type="cellIs" dxfId="9" priority="7" operator="equal">
      <formula>"OK"</formula>
    </cfRule>
    <cfRule type="cellIs" dxfId="8" priority="8" operator="equal">
      <formula>OK</formula>
    </cfRule>
    <cfRule type="cellIs" dxfId="7" priority="9" operator="equal">
      <formula>"KO"</formula>
    </cfRule>
  </conditionalFormatting>
  <conditionalFormatting sqref="B20:C20">
    <cfRule type="cellIs" dxfId="6" priority="3" operator="lessThan">
      <formula>-0.01</formula>
    </cfRule>
  </conditionalFormatting>
  <conditionalFormatting sqref="C17:C18">
    <cfRule type="containsText" dxfId="5" priority="1" operator="containsText" text="KO">
      <formula>NOT(ISERROR(SEARCH("KO",C17)))</formula>
    </cfRule>
    <cfRule type="containsText" dxfId="4" priority="2" operator="containsText" text="OK">
      <formula>NOT(ISERROR(SEARCH("OK",C17)))</formula>
    </cfRule>
  </conditionalFormatting>
  <conditionalFormatting sqref="D20">
    <cfRule type="containsText" dxfId="3" priority="14" operator="containsText" text="KO">
      <formula>NOT(ISERROR(SEARCH("KO",D20)))</formula>
    </cfRule>
    <cfRule type="containsText" dxfId="2" priority="15" operator="containsText" text="OK">
      <formula>NOT(ISERROR(SEARCH("OK",D20)))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4:J21"/>
  <sheetViews>
    <sheetView workbookViewId="0">
      <selection activeCell="E23" sqref="E23"/>
    </sheetView>
  </sheetViews>
  <sheetFormatPr baseColWidth="10" defaultRowHeight="14.5" x14ac:dyDescent="0.35"/>
  <cols>
    <col min="2" max="2" width="58.453125" bestFit="1" customWidth="1"/>
    <col min="3" max="3" width="14.26953125" bestFit="1" customWidth="1"/>
    <col min="4" max="4" width="16.453125" bestFit="1" customWidth="1"/>
    <col min="5" max="5" width="22.453125" bestFit="1" customWidth="1"/>
    <col min="6" max="6" width="27" bestFit="1" customWidth="1"/>
    <col min="7" max="7" width="33" bestFit="1" customWidth="1"/>
    <col min="8" max="10" width="14.26953125" bestFit="1" customWidth="1"/>
  </cols>
  <sheetData>
    <row r="4" spans="2:10" ht="15" thickBot="1" x14ac:dyDescent="0.4"/>
    <row r="5" spans="2:10" x14ac:dyDescent="0.35">
      <c r="B5" s="4" t="s">
        <v>3</v>
      </c>
      <c r="C5" s="5">
        <v>1</v>
      </c>
      <c r="D5" s="5">
        <v>2</v>
      </c>
      <c r="E5" s="5">
        <v>3</v>
      </c>
      <c r="F5" s="5">
        <v>4</v>
      </c>
      <c r="G5" s="5">
        <v>5</v>
      </c>
      <c r="H5" s="5">
        <v>6</v>
      </c>
      <c r="I5" s="5">
        <v>7</v>
      </c>
      <c r="J5" s="6">
        <v>8</v>
      </c>
    </row>
    <row r="6" spans="2:10" x14ac:dyDescent="0.35">
      <c r="B6" s="7" t="s">
        <v>4</v>
      </c>
      <c r="C6" s="9">
        <f>Hypothèses!$B$9</f>
        <v>40000</v>
      </c>
      <c r="D6" s="9">
        <f>C6</f>
        <v>40000</v>
      </c>
      <c r="E6" s="9">
        <f t="shared" ref="E6:E7" si="0">D6</f>
        <v>40000</v>
      </c>
      <c r="F6" s="9">
        <f t="shared" ref="F6:F7" si="1">E6</f>
        <v>40000</v>
      </c>
      <c r="G6" s="9">
        <f t="shared" ref="G6:G7" si="2">F6</f>
        <v>40000</v>
      </c>
      <c r="H6" s="9">
        <f t="shared" ref="H6:H7" si="3">G6</f>
        <v>40000</v>
      </c>
      <c r="I6" s="9">
        <f t="shared" ref="I6:I7" si="4">H6</f>
        <v>40000</v>
      </c>
      <c r="J6" s="10">
        <f t="shared" ref="J6:J7" si="5">I6</f>
        <v>40000</v>
      </c>
    </row>
    <row r="7" spans="2:10" x14ac:dyDescent="0.35">
      <c r="B7" s="7" t="s">
        <v>5</v>
      </c>
      <c r="C7" s="9">
        <f>SUM(Hypothèses!$B$16)</f>
        <v>30000</v>
      </c>
      <c r="D7" s="9">
        <f>C7</f>
        <v>30000</v>
      </c>
      <c r="E7" s="9">
        <f t="shared" si="0"/>
        <v>30000</v>
      </c>
      <c r="F7" s="9">
        <f t="shared" si="1"/>
        <v>30000</v>
      </c>
      <c r="G7" s="9">
        <f t="shared" si="2"/>
        <v>30000</v>
      </c>
      <c r="H7" s="9">
        <f t="shared" si="3"/>
        <v>30000</v>
      </c>
      <c r="I7" s="9">
        <f t="shared" si="4"/>
        <v>30000</v>
      </c>
      <c r="J7" s="10">
        <f t="shared" si="5"/>
        <v>30000</v>
      </c>
    </row>
    <row r="8" spans="2:10" ht="15" thickBot="1" x14ac:dyDescent="0.4">
      <c r="B8" s="8" t="s">
        <v>6</v>
      </c>
      <c r="C8" s="11">
        <f>ROUND(SUM(Hypothèses!$D$10*((1-Hypothèses!$E$10)^C5),Hypothèses!$D$11*((1-Hypothèses!$E$11)^C5)),2)</f>
        <v>29400</v>
      </c>
      <c r="D8" s="11">
        <f>ROUND(SUM(Hypothèses!$D$10*((1-Hypothèses!$E$10)^D5),Hypothèses!$D$11*((1-Hypothèses!$E$11)^D5)),2)</f>
        <v>28812</v>
      </c>
      <c r="E8" s="11">
        <f>ROUND(SUM(Hypothèses!$D$10*((1-Hypothèses!$E$10)^E5),Hypothèses!$D$11*((1-Hypothèses!$E$11)^E5)),2)</f>
        <v>28235.759999999998</v>
      </c>
      <c r="F8" s="11">
        <f>ROUND(SUM(Hypothèses!$D$10*((1-Hypothèses!$E$10)^F5),Hypothèses!$D$11*((1-Hypothèses!$E$11)^F5)),2)</f>
        <v>27671.040000000001</v>
      </c>
      <c r="G8" s="11">
        <f>ROUND(SUM(Hypothèses!$D$10*((1-Hypothèses!$E$10)^G5),Hypothèses!$D$11*((1-Hypothèses!$E$11)^G5)),2)</f>
        <v>27117.62</v>
      </c>
      <c r="H8" s="11">
        <f>ROUND(SUM(Hypothèses!$D$10*((1-Hypothèses!$E$10)^H5),Hypothèses!$D$11*((1-Hypothèses!$E$11)^H5)),2)</f>
        <v>26575.27</v>
      </c>
      <c r="I8" s="11">
        <f>ROUND(SUM(Hypothèses!$D$10*((1-Hypothèses!$E$10)^I5),Hypothèses!$D$11*((1-Hypothèses!$E$11)^I5)),2)</f>
        <v>26043.77</v>
      </c>
      <c r="J8" s="11">
        <f>ROUND(SUM(Hypothèses!$D$10*((1-Hypothèses!$E$10)^J5),Hypothèses!$D$11*((1-Hypothèses!$E$11)^J5)),2)</f>
        <v>25522.89</v>
      </c>
    </row>
    <row r="10" spans="2:10" x14ac:dyDescent="0.35">
      <c r="B10" t="s">
        <v>9</v>
      </c>
    </row>
    <row r="11" spans="2:10" x14ac:dyDescent="0.35">
      <c r="B11" t="s">
        <v>10</v>
      </c>
      <c r="C11" s="2">
        <f>Hypothèses!D10*(1-Hypothèses!$E10)</f>
        <v>19600</v>
      </c>
      <c r="D11" s="2">
        <f>C11*(1-Hypothèses!$E10)</f>
        <v>19208</v>
      </c>
      <c r="E11" s="2">
        <f>D11*(1-Hypothèses!$E10)</f>
        <v>18823.84</v>
      </c>
      <c r="F11" s="2">
        <f>E11*(1-Hypothèses!$E10)</f>
        <v>18447.3632</v>
      </c>
      <c r="G11" s="2">
        <f>F11*(1-Hypothèses!$E10)</f>
        <v>18078.415936000001</v>
      </c>
      <c r="H11" s="2">
        <f>G11*(1-Hypothèses!$E10)</f>
        <v>17716.84761728</v>
      </c>
      <c r="I11" s="2">
        <f>H11*(1-Hypothèses!$E10)</f>
        <v>17362.510664934402</v>
      </c>
      <c r="J11" s="2">
        <f>I11*(1-Hypothèses!$E10)</f>
        <v>17015.260451635713</v>
      </c>
    </row>
    <row r="12" spans="2:10" x14ac:dyDescent="0.35">
      <c r="B12" t="s">
        <v>37</v>
      </c>
      <c r="C12" s="2">
        <f>Hypothèses!D11*(1-Hypothèses!$E11)</f>
        <v>9800</v>
      </c>
      <c r="D12" s="2">
        <f>C12*(1-Hypothèses!$E11)</f>
        <v>9604</v>
      </c>
      <c r="E12" s="2">
        <f>D12*(1-Hypothèses!$E11)</f>
        <v>9411.92</v>
      </c>
      <c r="F12" s="2">
        <f>E12*(1-Hypothèses!$E11)</f>
        <v>9223.6815999999999</v>
      </c>
      <c r="G12" s="2">
        <f>F12*(1-Hypothèses!$E11)</f>
        <v>9039.2079680000006</v>
      </c>
      <c r="H12" s="2">
        <f>G12*(1-Hypothèses!$E11)</f>
        <v>8858.4238086400001</v>
      </c>
      <c r="I12" s="2">
        <f>H12*(1-Hypothèses!$E11)</f>
        <v>8681.2553324672008</v>
      </c>
      <c r="J12" s="2">
        <f>I12*(1-Hypothèses!$E11)</f>
        <v>8507.6302258178566</v>
      </c>
    </row>
    <row r="13" spans="2:10" x14ac:dyDescent="0.35">
      <c r="B13" s="13" t="s">
        <v>8</v>
      </c>
      <c r="C13" s="14">
        <f>ROUND(SUM(C11:C12),2)</f>
        <v>29400</v>
      </c>
      <c r="D13" s="14">
        <f t="shared" ref="D13:J13" si="6">ROUND(SUM(D11:D12),2)</f>
        <v>28812</v>
      </c>
      <c r="E13" s="14">
        <f t="shared" si="6"/>
        <v>28235.759999999998</v>
      </c>
      <c r="F13" s="14">
        <f t="shared" si="6"/>
        <v>27671.040000000001</v>
      </c>
      <c r="G13" s="14">
        <f t="shared" si="6"/>
        <v>27117.62</v>
      </c>
      <c r="H13" s="14">
        <f t="shared" si="6"/>
        <v>26575.27</v>
      </c>
      <c r="I13" s="14">
        <f t="shared" si="6"/>
        <v>26043.77</v>
      </c>
      <c r="J13" s="14">
        <f t="shared" si="6"/>
        <v>25522.89</v>
      </c>
    </row>
    <row r="14" spans="2:10" x14ac:dyDescent="0.35">
      <c r="B14" t="s">
        <v>18</v>
      </c>
      <c r="C14" s="12" t="str">
        <f>IF(C13=C8,"OK","KO")</f>
        <v>OK</v>
      </c>
      <c r="D14" s="12" t="str">
        <f t="shared" ref="D14:J14" si="7">IF(D13=D8,"OK","KO")</f>
        <v>OK</v>
      </c>
      <c r="E14" s="12" t="str">
        <f t="shared" si="7"/>
        <v>OK</v>
      </c>
      <c r="F14" s="12" t="str">
        <f t="shared" si="7"/>
        <v>OK</v>
      </c>
      <c r="G14" s="12" t="str">
        <f t="shared" si="7"/>
        <v>OK</v>
      </c>
      <c r="H14" s="12" t="str">
        <f t="shared" si="7"/>
        <v>OK</v>
      </c>
      <c r="I14" s="12" t="str">
        <f t="shared" si="7"/>
        <v>OK</v>
      </c>
      <c r="J14" s="12" t="str">
        <f t="shared" si="7"/>
        <v>OK</v>
      </c>
    </row>
    <row r="18" spans="3:3" x14ac:dyDescent="0.35">
      <c r="C18" s="47"/>
    </row>
    <row r="19" spans="3:3" x14ac:dyDescent="0.35">
      <c r="C19" s="47"/>
    </row>
    <row r="20" spans="3:3" x14ac:dyDescent="0.35">
      <c r="C20" s="47"/>
    </row>
    <row r="21" spans="3:3" x14ac:dyDescent="0.35">
      <c r="C21" s="37"/>
    </row>
  </sheetData>
  <conditionalFormatting sqref="C14:J14">
    <cfRule type="containsText" dxfId="1" priority="1" operator="containsText" text="KO">
      <formula>NOT(ISERROR(SEARCH("KO",C14)))</formula>
    </cfRule>
    <cfRule type="containsText" dxfId="0" priority="2" operator="containsText" text="OK">
      <formula>NOT(ISERROR(SEARCH("OK",C14)))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B1:P55"/>
  <sheetViews>
    <sheetView showGridLines="0" topLeftCell="A5" zoomScaleNormal="100" workbookViewId="0">
      <selection activeCell="B1" sqref="B1:J1"/>
    </sheetView>
  </sheetViews>
  <sheetFormatPr baseColWidth="10" defaultRowHeight="14.5" x14ac:dyDescent="0.35"/>
  <cols>
    <col min="2" max="2" width="22.1796875" customWidth="1"/>
    <col min="3" max="7" width="11.54296875" bestFit="1" customWidth="1"/>
    <col min="8" max="8" width="14.1796875" customWidth="1"/>
    <col min="9" max="10" width="11.54296875" bestFit="1" customWidth="1"/>
    <col min="15" max="15" width="12" customWidth="1"/>
  </cols>
  <sheetData>
    <row r="1" spans="2:16" ht="18.5" x14ac:dyDescent="0.45">
      <c r="B1" s="83" t="s">
        <v>22</v>
      </c>
      <c r="C1" s="83"/>
      <c r="D1" s="83"/>
      <c r="E1" s="83"/>
      <c r="F1" s="83"/>
      <c r="G1" s="83"/>
      <c r="H1" s="83"/>
      <c r="I1" s="83"/>
      <c r="J1" s="83"/>
    </row>
    <row r="6" spans="2:16" x14ac:dyDescent="0.35">
      <c r="B6" s="84" t="str">
        <f>P10</f>
        <v xml:space="preserve"> </v>
      </c>
      <c r="C6" s="84"/>
      <c r="D6" s="84"/>
      <c r="E6" s="84"/>
      <c r="F6" s="84"/>
      <c r="G6" s="84"/>
      <c r="H6" s="84"/>
      <c r="I6" s="84"/>
      <c r="J6" s="84"/>
    </row>
    <row r="7" spans="2:16" ht="21" x14ac:dyDescent="0.5">
      <c r="B7" s="72" t="s">
        <v>42</v>
      </c>
      <c r="P7" s="41" t="s">
        <v>29</v>
      </c>
    </row>
    <row r="8" spans="2:16" ht="28.5" customHeight="1" x14ac:dyDescent="0.35">
      <c r="B8" s="85" t="s">
        <v>44</v>
      </c>
      <c r="C8" s="85"/>
      <c r="D8" s="85"/>
      <c r="E8" s="85"/>
      <c r="F8" s="85"/>
      <c r="G8" s="85"/>
      <c r="H8" s="85"/>
      <c r="I8" s="85"/>
      <c r="J8" s="85"/>
      <c r="P8" s="41" t="str">
        <f>IF($P$7=Hypothèses!B24,"Le montant total versé sur le fonds en euros ne peut pas dépasser 5 millions d'euros."," ")</f>
        <v xml:space="preserve"> </v>
      </c>
    </row>
    <row r="9" spans="2:16" ht="20.25" customHeight="1" x14ac:dyDescent="0.35">
      <c r="B9" t="s">
        <v>12</v>
      </c>
      <c r="P9" s="41"/>
    </row>
    <row r="10" spans="2:16" x14ac:dyDescent="0.35">
      <c r="B10" t="s">
        <v>13</v>
      </c>
      <c r="P10" s="41" t="str">
        <f>IF($P$7=Hypothèses!B24,"Merci de revoir les montants autorisés sur les fonds en euros"," ")</f>
        <v xml:space="preserve"> </v>
      </c>
    </row>
    <row r="11" spans="2:16" x14ac:dyDescent="0.35">
      <c r="B11" s="13" t="s">
        <v>21</v>
      </c>
      <c r="P11" s="41"/>
    </row>
    <row r="12" spans="2:16" x14ac:dyDescent="0.35">
      <c r="P12" s="41"/>
    </row>
    <row r="13" spans="2:16" ht="32.25" customHeight="1" x14ac:dyDescent="0.35">
      <c r="B13" s="79" t="s">
        <v>41</v>
      </c>
      <c r="C13" s="79"/>
      <c r="D13" s="79"/>
      <c r="E13" s="79"/>
      <c r="F13" s="79"/>
      <c r="G13" s="79"/>
      <c r="H13" s="79"/>
      <c r="I13" s="79"/>
      <c r="J13" s="79"/>
      <c r="P13" s="41"/>
    </row>
    <row r="14" spans="2:16" ht="15" thickBot="1" x14ac:dyDescent="0.4"/>
    <row r="15" spans="2:16" x14ac:dyDescent="0.35">
      <c r="B15" s="4" t="s">
        <v>3</v>
      </c>
      <c r="C15" s="5">
        <v>1</v>
      </c>
      <c r="D15" s="5">
        <v>2</v>
      </c>
      <c r="E15" s="5">
        <v>3</v>
      </c>
      <c r="F15" s="5">
        <v>4</v>
      </c>
      <c r="G15" s="5">
        <v>5</v>
      </c>
      <c r="H15" s="5">
        <v>6</v>
      </c>
      <c r="I15" s="5">
        <v>7</v>
      </c>
      <c r="J15" s="6">
        <v>8</v>
      </c>
    </row>
    <row r="16" spans="2:16" ht="26" x14ac:dyDescent="0.35">
      <c r="B16" s="30" t="s">
        <v>14</v>
      </c>
      <c r="C16" s="32">
        <f>VdR!C6</f>
        <v>40000</v>
      </c>
      <c r="D16" s="32">
        <f>VdR!D6</f>
        <v>40000</v>
      </c>
      <c r="E16" s="32">
        <f>VdR!E6</f>
        <v>40000</v>
      </c>
      <c r="F16" s="32">
        <f>VdR!F6</f>
        <v>40000</v>
      </c>
      <c r="G16" s="32">
        <f>VdR!G6</f>
        <v>40000</v>
      </c>
      <c r="H16" s="32">
        <f>VdR!H6</f>
        <v>40000</v>
      </c>
      <c r="I16" s="32">
        <f>VdR!I6</f>
        <v>40000</v>
      </c>
      <c r="J16" s="33">
        <f>VdR!J6</f>
        <v>40000</v>
      </c>
    </row>
    <row r="17" spans="2:12" ht="39" x14ac:dyDescent="0.35">
      <c r="B17" s="30" t="s">
        <v>40</v>
      </c>
      <c r="C17" s="32">
        <f>VdR!C7</f>
        <v>30000</v>
      </c>
      <c r="D17" s="32">
        <f>VdR!D7</f>
        <v>30000</v>
      </c>
      <c r="E17" s="32">
        <f>VdR!E7</f>
        <v>30000</v>
      </c>
      <c r="F17" s="32">
        <f>VdR!F7</f>
        <v>30000</v>
      </c>
      <c r="G17" s="32">
        <f>VdR!G7</f>
        <v>30000</v>
      </c>
      <c r="H17" s="32">
        <f>VdR!H7</f>
        <v>30000</v>
      </c>
      <c r="I17" s="32">
        <f>VdR!I7</f>
        <v>30000</v>
      </c>
      <c r="J17" s="33">
        <f>VdR!J7</f>
        <v>30000</v>
      </c>
    </row>
    <row r="18" spans="2:12" ht="39.5" thickBot="1" x14ac:dyDescent="0.4">
      <c r="B18" s="31" t="s">
        <v>39</v>
      </c>
      <c r="C18" s="34">
        <f>VdR!C8</f>
        <v>29400</v>
      </c>
      <c r="D18" s="34">
        <f>VdR!D8</f>
        <v>28812</v>
      </c>
      <c r="E18" s="34">
        <f>VdR!E8</f>
        <v>28235.759999999998</v>
      </c>
      <c r="F18" s="34">
        <f>VdR!F8</f>
        <v>27671.040000000001</v>
      </c>
      <c r="G18" s="34">
        <f>VdR!G8</f>
        <v>27117.62</v>
      </c>
      <c r="H18" s="34">
        <f>VdR!H8</f>
        <v>26575.27</v>
      </c>
      <c r="I18" s="34">
        <f>VdR!I8</f>
        <v>26043.77</v>
      </c>
      <c r="J18" s="35">
        <f>VdR!J8</f>
        <v>25522.89</v>
      </c>
    </row>
    <row r="19" spans="2:12" ht="9" customHeight="1" x14ac:dyDescent="0.35"/>
    <row r="20" spans="2:12" ht="45" customHeight="1" x14ac:dyDescent="0.35">
      <c r="B20" s="86" t="s">
        <v>46</v>
      </c>
      <c r="C20" s="86"/>
      <c r="D20" s="86"/>
      <c r="E20" s="86"/>
      <c r="F20" s="86"/>
      <c r="G20" s="86"/>
      <c r="H20" s="86"/>
      <c r="I20" s="86"/>
      <c r="J20" s="86"/>
    </row>
    <row r="21" spans="2:12" x14ac:dyDescent="0.35">
      <c r="B21" s="73" t="s">
        <v>23</v>
      </c>
      <c r="C21" s="74"/>
      <c r="D21" s="74"/>
      <c r="E21" s="74"/>
      <c r="F21" s="74"/>
      <c r="G21" s="74"/>
      <c r="H21" s="74"/>
      <c r="I21" s="74"/>
      <c r="J21" s="75"/>
    </row>
    <row r="22" spans="2:12" ht="30" customHeight="1" x14ac:dyDescent="0.35">
      <c r="B22" s="80" t="s">
        <v>24</v>
      </c>
      <c r="C22" s="80"/>
      <c r="D22" s="80"/>
      <c r="E22" s="80"/>
      <c r="F22" s="80"/>
      <c r="G22" s="80"/>
      <c r="H22" s="80"/>
      <c r="I22" s="80"/>
      <c r="J22" s="80"/>
    </row>
    <row r="23" spans="2:12" ht="156.75" customHeight="1" x14ac:dyDescent="0.35">
      <c r="B23" s="81" t="s">
        <v>45</v>
      </c>
      <c r="C23" s="82"/>
      <c r="D23" s="82"/>
      <c r="E23" s="82"/>
      <c r="F23" s="82"/>
      <c r="G23" s="82"/>
      <c r="H23" s="82"/>
      <c r="I23" s="82"/>
      <c r="J23" s="82"/>
    </row>
    <row r="24" spans="2:12" ht="15.5" x14ac:dyDescent="0.35">
      <c r="B24" s="20" t="s">
        <v>19</v>
      </c>
      <c r="C24" s="20"/>
      <c r="D24" s="20"/>
      <c r="E24" s="20"/>
      <c r="F24" s="20"/>
      <c r="G24" s="20"/>
      <c r="H24" s="20"/>
      <c r="I24" s="20"/>
      <c r="J24" s="20"/>
    </row>
    <row r="25" spans="2:12" ht="15.5" x14ac:dyDescent="0.35">
      <c r="B25" s="20" t="s">
        <v>20</v>
      </c>
      <c r="C25" s="20"/>
      <c r="D25" s="20"/>
      <c r="E25" s="20"/>
      <c r="F25" s="20"/>
      <c r="G25" s="20"/>
      <c r="H25" s="20"/>
      <c r="I25" s="20"/>
      <c r="J25" s="20"/>
      <c r="L25" s="17"/>
    </row>
    <row r="26" spans="2:12" ht="15.5" x14ac:dyDescent="0.35">
      <c r="B26" s="20"/>
      <c r="C26" s="20"/>
      <c r="D26" s="20"/>
      <c r="E26" s="20"/>
      <c r="F26" s="20"/>
      <c r="G26" s="20"/>
      <c r="H26" s="20"/>
      <c r="I26" s="20"/>
      <c r="J26" s="20"/>
      <c r="L26" s="17"/>
    </row>
    <row r="27" spans="2:12" ht="15.5" x14ac:dyDescent="0.35">
      <c r="B27" s="28" t="s">
        <v>15</v>
      </c>
      <c r="C27" s="21"/>
      <c r="D27" s="22"/>
      <c r="E27" s="20"/>
      <c r="F27" s="28" t="s">
        <v>47</v>
      </c>
      <c r="G27" s="21"/>
      <c r="H27" s="22"/>
      <c r="I27" s="20"/>
      <c r="J27" s="20"/>
      <c r="L27" s="18"/>
    </row>
    <row r="28" spans="2:12" ht="15.5" x14ac:dyDescent="0.35">
      <c r="B28" s="29" t="s">
        <v>16</v>
      </c>
      <c r="C28" s="20"/>
      <c r="D28" s="23"/>
      <c r="E28" s="20"/>
      <c r="F28" s="29" t="s">
        <v>16</v>
      </c>
      <c r="G28" s="20"/>
      <c r="H28" s="23"/>
      <c r="I28" s="20"/>
      <c r="J28" s="20"/>
    </row>
    <row r="29" spans="2:12" ht="18.75" customHeight="1" x14ac:dyDescent="0.35">
      <c r="B29" s="24"/>
      <c r="C29" s="20"/>
      <c r="D29" s="23"/>
      <c r="E29" s="20"/>
      <c r="F29" s="24"/>
      <c r="G29" s="20"/>
      <c r="H29" s="23"/>
      <c r="I29" s="20"/>
      <c r="J29" s="20"/>
    </row>
    <row r="30" spans="2:12" ht="15.5" x14ac:dyDescent="0.35">
      <c r="B30" s="24"/>
      <c r="C30" s="20"/>
      <c r="D30" s="23"/>
      <c r="E30" s="20"/>
      <c r="F30" s="24"/>
      <c r="G30" s="20"/>
      <c r="H30" s="23"/>
      <c r="I30" s="20"/>
      <c r="J30" s="20"/>
    </row>
    <row r="31" spans="2:12" ht="15.5" x14ac:dyDescent="0.35">
      <c r="B31" s="24"/>
      <c r="C31" s="20"/>
      <c r="D31" s="23"/>
      <c r="E31" s="20"/>
      <c r="F31" s="24"/>
      <c r="G31" s="20"/>
      <c r="H31" s="23"/>
      <c r="I31" s="20"/>
      <c r="J31" s="20"/>
    </row>
    <row r="32" spans="2:12" ht="15.5" x14ac:dyDescent="0.35">
      <c r="B32" s="25"/>
      <c r="C32" s="26"/>
      <c r="D32" s="27"/>
      <c r="E32" s="20"/>
      <c r="F32" s="25"/>
      <c r="G32" s="26"/>
      <c r="H32" s="27"/>
      <c r="I32" s="20"/>
      <c r="J32" s="20"/>
    </row>
    <row r="33" spans="2:10" x14ac:dyDescent="0.35">
      <c r="B33" s="70" t="s">
        <v>17</v>
      </c>
      <c r="C33" s="71"/>
      <c r="D33" s="71"/>
      <c r="E33" s="71"/>
      <c r="F33" s="71"/>
      <c r="G33" s="71"/>
      <c r="H33" s="71"/>
      <c r="I33" s="71"/>
      <c r="J33" s="71"/>
    </row>
    <row r="34" spans="2:10" ht="27" customHeight="1" x14ac:dyDescent="0.35">
      <c r="B34" s="87" t="s">
        <v>49</v>
      </c>
      <c r="C34" s="87"/>
      <c r="D34" s="87"/>
      <c r="E34" s="87"/>
      <c r="F34" s="87"/>
      <c r="G34" s="87"/>
      <c r="H34" s="87"/>
      <c r="I34" s="87"/>
      <c r="J34" s="87"/>
    </row>
    <row r="35" spans="2:10" x14ac:dyDescent="0.35">
      <c r="B35" s="78"/>
      <c r="C35" s="78"/>
      <c r="D35" s="78"/>
      <c r="E35" s="78"/>
      <c r="F35" s="78"/>
      <c r="G35" s="78"/>
      <c r="H35" s="78"/>
      <c r="I35" s="78"/>
      <c r="J35" s="78"/>
    </row>
    <row r="36" spans="2:10" x14ac:dyDescent="0.35">
      <c r="B36" s="78"/>
      <c r="C36" s="78"/>
      <c r="D36" s="78"/>
      <c r="E36" s="78"/>
      <c r="F36" s="78"/>
      <c r="G36" s="78"/>
      <c r="H36" s="78"/>
      <c r="I36" s="78"/>
      <c r="J36" s="78"/>
    </row>
    <row r="38" spans="2:10" ht="17.25" customHeight="1" x14ac:dyDescent="0.35"/>
    <row r="39" spans="2:10" ht="17.25" customHeight="1" x14ac:dyDescent="0.35"/>
    <row r="55" spans="15:15" x14ac:dyDescent="0.35">
      <c r="O55" s="19"/>
    </row>
  </sheetData>
  <sheetProtection algorithmName="SHA-512" hashValue="CyGW3mi18YeLXWxSIeZKC9Lsh4y1lJ7hUfGCFdK+6RqDoG5m+tPnzVEQxmKeZ4rlQDWLpYcae66CpQbfz6KXuQ==" saltValue="Rjis3GufTu/04mrMav7s+g==" spinCount="100000" sheet="1" formatCells="0" formatColumns="0" formatRows="0" insertColumns="0" insertRows="0" insertHyperlinks="0" deleteColumns="0" deleteRows="0" selectLockedCells="1"/>
  <mergeCells count="9">
    <mergeCell ref="B35:J36"/>
    <mergeCell ref="B13:J13"/>
    <mergeCell ref="B22:J22"/>
    <mergeCell ref="B23:J23"/>
    <mergeCell ref="B1:J1"/>
    <mergeCell ref="B6:J6"/>
    <mergeCell ref="B8:J8"/>
    <mergeCell ref="B20:J20"/>
    <mergeCell ref="B34:J34"/>
  </mergeCells>
  <printOptions horizontalCentered="1" verticalCentered="1"/>
  <pageMargins left="0.31496062992125984" right="0.31496062992125984" top="0.55118110236220474" bottom="0.55118110236220474" header="0.31496062992125984" footer="0.31496062992125984"/>
  <pageSetup paperSize="9" scale="83" orientation="portrait" r:id="rId1"/>
  <rowBreaks count="1" manualBreakCount="1">
    <brk id="34"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Hypothèses</vt:lpstr>
      <vt:lpstr>VdR</vt:lpstr>
      <vt:lpstr>Tableau VdR</vt:lpstr>
      <vt:lpstr>'Tableau VdR'!Zone_d_impression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clefort</dc:creator>
  <cp:lastModifiedBy>LEBRETON Thibault</cp:lastModifiedBy>
  <cp:lastPrinted>2018-09-05T09:28:04Z</cp:lastPrinted>
  <dcterms:created xsi:type="dcterms:W3CDTF">2016-02-26T15:40:40Z</dcterms:created>
  <dcterms:modified xsi:type="dcterms:W3CDTF">2026-04-21T14:59:03Z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ad6431-53ea-4466-8111-3fefa470bcb9_Enabled">
    <vt:lpwstr>true</vt:lpwstr>
  </property>
  <property fmtid="{D5CDD505-2E9C-101B-9397-08002B2CF9AE}" pid="3" name="MSIP_Label_4cad6431-53ea-4466-8111-3fefa470bcb9_SetDate">
    <vt:lpwstr>2026-03-26T16:50:18Z</vt:lpwstr>
  </property>
  <property fmtid="{D5CDD505-2E9C-101B-9397-08002B2CF9AE}" pid="4" name="MSIP_Label_4cad6431-53ea-4466-8111-3fefa470bcb9_Method">
    <vt:lpwstr>Privileged</vt:lpwstr>
  </property>
  <property fmtid="{D5CDD505-2E9C-101B-9397-08002B2CF9AE}" pid="5" name="MSIP_Label_4cad6431-53ea-4466-8111-3fefa470bcb9_Name">
    <vt:lpwstr>Usage Interne</vt:lpwstr>
  </property>
  <property fmtid="{D5CDD505-2E9C-101B-9397-08002B2CF9AE}" pid="6" name="MSIP_Label_4cad6431-53ea-4466-8111-3fefa470bcb9_SiteId">
    <vt:lpwstr>fb3baf17-c313-474c-8d5d-577a3ec97a32</vt:lpwstr>
  </property>
  <property fmtid="{D5CDD505-2E9C-101B-9397-08002B2CF9AE}" pid="7" name="MSIP_Label_4cad6431-53ea-4466-8111-3fefa470bcb9_ActionId">
    <vt:lpwstr>c702c060-3fba-4856-9ab8-4efbf6c765cd</vt:lpwstr>
  </property>
  <property fmtid="{D5CDD505-2E9C-101B-9397-08002B2CF9AE}" pid="8" name="MSIP_Label_4cad6431-53ea-4466-8111-3fefa470bcb9_ContentBits">
    <vt:lpwstr>0</vt:lpwstr>
  </property>
  <property fmtid="{D5CDD505-2E9C-101B-9397-08002B2CF9AE}" pid="9" name="MSIP_Label_4cad6431-53ea-4466-8111-3fefa470bcb9_Tag">
    <vt:lpwstr>10, 0, 1, 1</vt:lpwstr>
  </property>
</Properties>
</file>